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<sst xmlns="http://schemas.openxmlformats.org/spreadsheetml/2006/main" count="60" uniqueCount="51">
  <si>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黃金切割率</t>
  </si>
  <si>
    <t>（前波高點）</t>
  </si>
  <si>
    <t>（本波低點）</t>
  </si>
  <si>
    <t>（前波低點）</t>
  </si>
  <si>
    <t>（本波高點）</t>
  </si>
  <si>
    <t>回檔支撐價位</t>
  </si>
  <si>
    <t>黃金切割率</t>
  </si>
  <si>
    <t>1.由下跌轉為上升</t>
  </si>
  <si>
    <t>2.由上升轉為下跌</t>
  </si>
  <si>
    <t>高點</t>
  </si>
  <si>
    <t>頸線</t>
  </si>
  <si>
    <t>反彈壓力價位</t>
  </si>
  <si>
    <t>1.回檔支撐價位(比例法)</t>
  </si>
  <si>
    <t>2.回檔支撐價位(減法)</t>
  </si>
  <si>
    <t>低點</t>
  </si>
  <si>
    <r>
      <t>1.</t>
    </r>
    <r>
      <rPr>
        <sz val="12"/>
        <color indexed="10"/>
        <rFont val="標楷體"/>
        <family val="4"/>
      </rPr>
      <t>反彈壓力價位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減法</t>
    </r>
    <r>
      <rPr>
        <sz val="12"/>
        <color indexed="10"/>
        <rFont val="Times New Roman"/>
        <family val="1"/>
      </rPr>
      <t>)</t>
    </r>
  </si>
  <si>
    <r>
      <t>2.</t>
    </r>
    <r>
      <rPr>
        <sz val="12"/>
        <color indexed="10"/>
        <rFont val="標楷體"/>
        <family val="4"/>
      </rPr>
      <t>反彈壓力價位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比例法</t>
    </r>
    <r>
      <rPr>
        <sz val="12"/>
        <color indexed="10"/>
        <rFont val="Times New Roman"/>
        <family val="1"/>
      </rPr>
      <t>)</t>
    </r>
  </si>
  <si>
    <r>
      <t>W</t>
    </r>
    <r>
      <rPr>
        <b/>
        <sz val="18"/>
        <color indexed="10"/>
        <rFont val="標楷體"/>
        <family val="4"/>
      </rPr>
      <t>頭及頭肩底</t>
    </r>
  </si>
  <si>
    <r>
      <t>M</t>
    </r>
    <r>
      <rPr>
        <b/>
        <sz val="18"/>
        <color indexed="10"/>
        <rFont val="標楷體"/>
        <family val="4"/>
      </rPr>
      <t>頭及頭肩頂</t>
    </r>
  </si>
  <si>
    <t>10元</t>
  </si>
  <si>
    <t>50元</t>
  </si>
  <si>
    <t>100元</t>
  </si>
  <si>
    <t>500元</t>
  </si>
  <si>
    <t>1000元</t>
  </si>
  <si>
    <t>以上</t>
  </si>
  <si>
    <t>最低股價</t>
  </si>
  <si>
    <t>最高股價</t>
  </si>
  <si>
    <t>本日收盤</t>
  </si>
  <si>
    <t>隔日漲停</t>
  </si>
  <si>
    <t>(少一點)</t>
  </si>
  <si>
    <t>(多一點)</t>
  </si>
  <si>
    <t>隔日跌停</t>
  </si>
  <si>
    <t>預計購買或放空之每股價格</t>
  </si>
  <si>
    <t>每張成本(不含收續費及證交稅)</t>
  </si>
  <si>
    <t>個股限制</t>
  </si>
  <si>
    <t>可買張數</t>
  </si>
  <si>
    <t>總成本</t>
  </si>
  <si>
    <t>無條件捨位取整數</t>
  </si>
  <si>
    <t>購買張數</t>
  </si>
  <si>
    <t>升降單位</t>
  </si>
  <si>
    <t>0.01元</t>
  </si>
  <si>
    <t>以下</t>
  </si>
  <si>
    <t>0.05元</t>
  </si>
  <si>
    <t>0.10元</t>
  </si>
  <si>
    <t>0.50元</t>
  </si>
  <si>
    <t>1.00元</t>
  </si>
  <si>
    <t>5.00元</t>
  </si>
  <si>
    <t>台灣股票隔日漲跌停計算</t>
  </si>
  <si>
    <t>申報買賣價格之升降單位</t>
  </si>
  <si>
    <t>跌破點</t>
  </si>
  <si>
    <t>漲破點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</si>
</sst>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_);[Red]\(#,##0.00\)"/>
    <numFmt numFmtId="183" formatCode="0.0_ "/>
  </numFmts>
  <fonts count="22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8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0"/>
      <name val="標楷體"/>
      <family val="4"/>
    </font>
    <font>
      <b/>
      <sz val="20"/>
      <color indexed="10"/>
      <name val="標楷體"/>
      <family val="4"/>
    </font>
    <font>
      <b/>
      <sz val="14"/>
      <color indexed="10"/>
      <name val="新細明體"/>
      <family val="1"/>
    </font>
    <font>
      <b/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Times New Roman"/>
      <family val="1"/>
    </font>
    <font>
      <sz val="18"/>
      <color indexed="12"/>
      <name val="Times New Roman"/>
      <family val="1"/>
    </font>
    <font>
      <b/>
      <sz val="14"/>
      <color indexed="17"/>
      <name val="Verdana"/>
      <family val="2"/>
    </font>
    <font>
      <b/>
      <sz val="14"/>
      <color indexed="17"/>
      <name val="新細明體"/>
      <family val="1"/>
    </font>
    <font>
      <b/>
      <sz val="12"/>
      <color indexed="17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183" fontId="2" fillId="2" borderId="0" xfId="0" applyNumberFormat="1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78" fontId="9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12</xdr:row>
      <xdr:rowOff>28575</xdr:rowOff>
    </xdr:from>
    <xdr:to>
      <xdr:col>2</xdr:col>
      <xdr:colOff>295275</xdr:colOff>
      <xdr:row>13</xdr:row>
      <xdr:rowOff>95250</xdr:rowOff>
    </xdr:to>
    <xdr:sp>
      <xdr:nvSpPr>
        <xdr:cNvPr id="1" name="Line 13"/>
        <xdr:cNvSpPr>
          <a:spLocks/>
        </xdr:cNvSpPr>
      </xdr:nvSpPr>
      <xdr:spPr>
        <a:xfrm>
          <a:off x="1762125" y="3619500"/>
          <a:ext cx="419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847725</xdr:colOff>
      <xdr:row>3</xdr:row>
      <xdr:rowOff>19050</xdr:rowOff>
    </xdr:from>
    <xdr:to>
      <xdr:col>1</xdr:col>
      <xdr:colOff>771525</xdr:colOff>
      <xdr:row>8</xdr:row>
      <xdr:rowOff>28575</xdr:rowOff>
    </xdr:to>
    <xdr:sp>
      <xdr:nvSpPr>
        <xdr:cNvPr id="2" name="Line 14"/>
        <xdr:cNvSpPr>
          <a:spLocks/>
        </xdr:cNvSpPr>
      </xdr:nvSpPr>
      <xdr:spPr>
        <a:xfrm>
          <a:off x="847725" y="1181100"/>
          <a:ext cx="8953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781050</xdr:colOff>
      <xdr:row>6</xdr:row>
      <xdr:rowOff>114300</xdr:rowOff>
    </xdr:from>
    <xdr:to>
      <xdr:col>2</xdr:col>
      <xdr:colOff>209550</xdr:colOff>
      <xdr:row>8</xdr:row>
      <xdr:rowOff>57150</xdr:rowOff>
    </xdr:to>
    <xdr:sp>
      <xdr:nvSpPr>
        <xdr:cNvPr id="3" name="Line 15"/>
        <xdr:cNvSpPr>
          <a:spLocks/>
        </xdr:cNvSpPr>
      </xdr:nvSpPr>
      <xdr:spPr>
        <a:xfrm flipV="1">
          <a:off x="1752600" y="2247900"/>
          <a:ext cx="34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838200</xdr:colOff>
      <xdr:row>12</xdr:row>
      <xdr:rowOff>19050</xdr:rowOff>
    </xdr:from>
    <xdr:to>
      <xdr:col>1</xdr:col>
      <xdr:colOff>790575</xdr:colOff>
      <xdr:row>17</xdr:row>
      <xdr:rowOff>9525</xdr:rowOff>
    </xdr:to>
    <xdr:sp>
      <xdr:nvSpPr>
        <xdr:cNvPr id="4" name="Line 16"/>
        <xdr:cNvSpPr>
          <a:spLocks/>
        </xdr:cNvSpPr>
      </xdr:nvSpPr>
      <xdr:spPr>
        <a:xfrm flipV="1">
          <a:off x="838200" y="3609975"/>
          <a:ext cx="9239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9</xdr:col>
      <xdr:colOff>790575</xdr:colOff>
      <xdr:row>15</xdr:row>
      <xdr:rowOff>28575</xdr:rowOff>
    </xdr:to>
    <xdr:sp>
      <xdr:nvSpPr>
        <xdr:cNvPr id="5" name="Rectangle 22"/>
        <xdr:cNvSpPr>
          <a:spLocks/>
        </xdr:cNvSpPr>
      </xdr:nvSpPr>
      <xdr:spPr>
        <a:xfrm>
          <a:off x="4524375" y="2743200"/>
          <a:ext cx="4400550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28575</xdr:rowOff>
    </xdr:from>
    <xdr:to>
      <xdr:col>9</xdr:col>
      <xdr:colOff>0</xdr:colOff>
      <xdr:row>6</xdr:row>
      <xdr:rowOff>19050</xdr:rowOff>
    </xdr:to>
    <xdr:sp>
      <xdr:nvSpPr>
        <xdr:cNvPr id="6" name="Rectangle 23"/>
        <xdr:cNvSpPr>
          <a:spLocks/>
        </xdr:cNvSpPr>
      </xdr:nvSpPr>
      <xdr:spPr>
        <a:xfrm>
          <a:off x="4524375" y="28575"/>
          <a:ext cx="3609975" cy="212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4</xdr:col>
      <xdr:colOff>190500</xdr:colOff>
      <xdr:row>18</xdr:row>
      <xdr:rowOff>180975</xdr:rowOff>
    </xdr:to>
    <xdr:sp>
      <xdr:nvSpPr>
        <xdr:cNvPr id="7" name="Rectangle 24"/>
        <xdr:cNvSpPr>
          <a:spLocks/>
        </xdr:cNvSpPr>
      </xdr:nvSpPr>
      <xdr:spPr>
        <a:xfrm>
          <a:off x="9525" y="28575"/>
          <a:ext cx="4019550" cy="511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28575</xdr:colOff>
      <xdr:row>0</xdr:row>
      <xdr:rowOff>619125</xdr:rowOff>
    </xdr:from>
    <xdr:to>
      <xdr:col>20</xdr:col>
      <xdr:colOff>1000125</xdr:colOff>
      <xdr:row>2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16354425" y="619125"/>
          <a:ext cx="9715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9525</xdr:rowOff>
    </xdr:from>
    <xdr:to>
      <xdr:col>20</xdr:col>
      <xdr:colOff>0</xdr:colOff>
      <xdr:row>5</xdr:row>
      <xdr:rowOff>19050</xdr:rowOff>
    </xdr:to>
    <xdr:sp>
      <xdr:nvSpPr>
        <xdr:cNvPr id="9" name="Rectangle 27"/>
        <xdr:cNvSpPr>
          <a:spLocks/>
        </xdr:cNvSpPr>
      </xdr:nvSpPr>
      <xdr:spPr>
        <a:xfrm>
          <a:off x="15354300" y="1590675"/>
          <a:ext cx="9715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28575</xdr:colOff>
      <xdr:row>4</xdr:row>
      <xdr:rowOff>0</xdr:rowOff>
    </xdr:from>
    <xdr:to>
      <xdr:col>22</xdr:col>
      <xdr:colOff>0</xdr:colOff>
      <xdr:row>5</xdr:row>
      <xdr:rowOff>9525</xdr:rowOff>
    </xdr:to>
    <xdr:sp>
      <xdr:nvSpPr>
        <xdr:cNvPr id="10" name="Rectangle 28"/>
        <xdr:cNvSpPr>
          <a:spLocks/>
        </xdr:cNvSpPr>
      </xdr:nvSpPr>
      <xdr:spPr>
        <a:xfrm>
          <a:off x="17421225" y="1581150"/>
          <a:ext cx="11906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809625</xdr:colOff>
      <xdr:row>1</xdr:row>
      <xdr:rowOff>9525</xdr:rowOff>
    </xdr:from>
    <xdr:to>
      <xdr:col>13</xdr:col>
      <xdr:colOff>9525</xdr:colOff>
      <xdr:row>8</xdr:row>
      <xdr:rowOff>200025</xdr:rowOff>
    </xdr:to>
    <xdr:sp>
      <xdr:nvSpPr>
        <xdr:cNvPr id="11" name="Rectangle 31"/>
        <xdr:cNvSpPr>
          <a:spLocks/>
        </xdr:cNvSpPr>
      </xdr:nvSpPr>
      <xdr:spPr>
        <a:xfrm>
          <a:off x="8943975" y="638175"/>
          <a:ext cx="225742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10</xdr:col>
      <xdr:colOff>38100</xdr:colOff>
      <xdr:row>9</xdr:row>
      <xdr:rowOff>142875</xdr:rowOff>
    </xdr:from>
    <xdr:to>
      <xdr:col>17</xdr:col>
      <xdr:colOff>666750</xdr:colOff>
      <xdr:row>23</xdr:row>
      <xdr:rowOff>95250</xdr:rowOff>
    </xdr:to>
    <xdr:pic>
      <xdr:nvPicPr>
        <xdr:cNvPr id="12" name="Picture 33"/>
        <xdr:cNvPicPr preferRelativeResize="1">
          <a:picLocks noChangeAspect="1"/>
        </xdr:cNvPicPr>
      </xdr:nvPicPr>
      <xdr:blipFill>
        <a:blip r:embed="rId1"/>
        <a:srcRect l="17285" t="25000" r="25097" b="31250"/>
        <a:stretch>
          <a:fillRect/>
        </a:stretch>
      </xdr:blipFill>
      <xdr:spPr>
        <a:xfrm>
          <a:off x="8991600" y="2905125"/>
          <a:ext cx="5619750" cy="3200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9525</xdr:colOff>
      <xdr:row>1</xdr:row>
      <xdr:rowOff>9525</xdr:rowOff>
    </xdr:from>
    <xdr:to>
      <xdr:col>7</xdr:col>
      <xdr:colOff>0</xdr:colOff>
      <xdr:row>1</xdr:row>
      <xdr:rowOff>314325</xdr:rowOff>
    </xdr:to>
    <xdr:sp>
      <xdr:nvSpPr>
        <xdr:cNvPr id="13" name="Rectangle 41"/>
        <xdr:cNvSpPr>
          <a:spLocks/>
        </xdr:cNvSpPr>
      </xdr:nvSpPr>
      <xdr:spPr>
        <a:xfrm>
          <a:off x="6276975" y="638175"/>
          <a:ext cx="5048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19050</xdr:rowOff>
    </xdr:from>
    <xdr:to>
      <xdr:col>7</xdr:col>
      <xdr:colOff>0</xdr:colOff>
      <xdr:row>3</xdr:row>
      <xdr:rowOff>9525</xdr:rowOff>
    </xdr:to>
    <xdr:sp>
      <xdr:nvSpPr>
        <xdr:cNvPr id="14" name="Rectangle 43"/>
        <xdr:cNvSpPr>
          <a:spLocks/>
        </xdr:cNvSpPr>
      </xdr:nvSpPr>
      <xdr:spPr>
        <a:xfrm>
          <a:off x="6267450" y="971550"/>
          <a:ext cx="5143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66675</xdr:rowOff>
    </xdr:from>
    <xdr:to>
      <xdr:col>7</xdr:col>
      <xdr:colOff>0</xdr:colOff>
      <xdr:row>3</xdr:row>
      <xdr:rowOff>371475</xdr:rowOff>
    </xdr:to>
    <xdr:sp>
      <xdr:nvSpPr>
        <xdr:cNvPr id="15" name="Rectangle 44"/>
        <xdr:cNvSpPr>
          <a:spLocks/>
        </xdr:cNvSpPr>
      </xdr:nvSpPr>
      <xdr:spPr>
        <a:xfrm>
          <a:off x="6276975" y="1228725"/>
          <a:ext cx="5048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0</xdr:rowOff>
    </xdr:from>
    <xdr:to>
      <xdr:col>7</xdr:col>
      <xdr:colOff>0</xdr:colOff>
      <xdr:row>12</xdr:row>
      <xdr:rowOff>190500</xdr:rowOff>
    </xdr:to>
    <xdr:sp>
      <xdr:nvSpPr>
        <xdr:cNvPr id="16" name="Rectangle 45"/>
        <xdr:cNvSpPr>
          <a:spLocks/>
        </xdr:cNvSpPr>
      </xdr:nvSpPr>
      <xdr:spPr>
        <a:xfrm>
          <a:off x="6286500" y="3590925"/>
          <a:ext cx="495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7</xdr:col>
      <xdr:colOff>19050</xdr:colOff>
      <xdr:row>14</xdr:row>
      <xdr:rowOff>19050</xdr:rowOff>
    </xdr:to>
    <xdr:sp>
      <xdr:nvSpPr>
        <xdr:cNvPr id="17" name="Rectangle 46"/>
        <xdr:cNvSpPr>
          <a:spLocks/>
        </xdr:cNvSpPr>
      </xdr:nvSpPr>
      <xdr:spPr>
        <a:xfrm>
          <a:off x="6286500" y="3819525"/>
          <a:ext cx="5143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47625</xdr:rowOff>
    </xdr:from>
    <xdr:to>
      <xdr:col>7</xdr:col>
      <xdr:colOff>19050</xdr:colOff>
      <xdr:row>15</xdr:row>
      <xdr:rowOff>19050</xdr:rowOff>
    </xdr:to>
    <xdr:sp>
      <xdr:nvSpPr>
        <xdr:cNvPr id="18" name="Rectangle 47"/>
        <xdr:cNvSpPr>
          <a:spLocks/>
        </xdr:cNvSpPr>
      </xdr:nvSpPr>
      <xdr:spPr>
        <a:xfrm>
          <a:off x="6276975" y="4057650"/>
          <a:ext cx="5238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K25" sqref="K25"/>
    </sheetView>
  </sheetViews>
  <sheetFormatPr defaultColWidth="9.00390625" defaultRowHeight="16.5"/>
  <cols>
    <col min="1" max="1" width="12.75390625" style="0" customWidth="1"/>
    <col min="2" max="2" width="12.00390625" style="0" customWidth="1"/>
    <col min="3" max="3" width="11.625" style="0" customWidth="1"/>
    <col min="4" max="4" width="14.00390625" style="0" customWidth="1"/>
    <col min="6" max="6" width="22.875" style="0" customWidth="1"/>
    <col min="7" max="8" width="6.75390625" style="0" customWidth="1"/>
    <col min="9" max="9" width="11.00390625" style="0" customWidth="1"/>
    <col min="10" max="10" width="10.75390625" style="0" bestFit="1" customWidth="1"/>
    <col min="11" max="11" width="11.375" style="0" customWidth="1"/>
    <col min="17" max="17" width="9.125" style="0" bestFit="1" customWidth="1"/>
    <col min="20" max="20" width="13.25390625" style="0" customWidth="1"/>
    <col min="21" max="21" width="14.00390625" style="0" customWidth="1"/>
    <col min="22" max="22" width="16.00390625" style="0" customWidth="1"/>
    <col min="23" max="23" width="14.625" style="0" bestFit="1" customWidth="1"/>
    <col min="24" max="24" width="10.25390625" style="0" customWidth="1"/>
  </cols>
  <sheetData>
    <row r="1" spans="1:24" ht="49.5" customHeight="1">
      <c r="A1" s="13" t="s">
        <v>6</v>
      </c>
      <c r="B1" s="3"/>
      <c r="F1" s="12" t="s">
        <v>18</v>
      </c>
      <c r="G1" s="3"/>
      <c r="H1" s="3"/>
      <c r="I1" s="2"/>
      <c r="K1" s="22" t="s">
        <v>47</v>
      </c>
      <c r="L1" s="22"/>
      <c r="M1" s="22"/>
      <c r="T1" s="25" t="s">
        <v>34</v>
      </c>
      <c r="U1" s="25" t="s">
        <v>32</v>
      </c>
      <c r="V1" s="25" t="s">
        <v>33</v>
      </c>
      <c r="W1" s="25" t="s">
        <v>35</v>
      </c>
      <c r="X1" s="25" t="s">
        <v>37</v>
      </c>
    </row>
    <row r="2" spans="1:25" ht="25.5">
      <c r="A2" s="2" t="s">
        <v>7</v>
      </c>
      <c r="F2" s="14" t="s">
        <v>9</v>
      </c>
      <c r="G2" s="5">
        <v>112</v>
      </c>
      <c r="H2" s="5"/>
      <c r="I2" s="5"/>
      <c r="K2" s="30" t="s">
        <v>48</v>
      </c>
      <c r="L2" s="31"/>
      <c r="M2" s="32"/>
      <c r="N2" s="20"/>
      <c r="O2" s="20"/>
      <c r="P2" s="20"/>
      <c r="Q2" s="25" t="s">
        <v>29</v>
      </c>
      <c r="R2" s="25" t="s">
        <v>30</v>
      </c>
      <c r="T2" s="28">
        <v>3500000</v>
      </c>
      <c r="U2" s="28">
        <v>75</v>
      </c>
      <c r="V2" s="28">
        <f>U2*1000</f>
        <v>75000</v>
      </c>
      <c r="W2" s="29">
        <f>T2/V2</f>
        <v>46.666666666666664</v>
      </c>
      <c r="X2" s="24">
        <f>INT(W2)</f>
        <v>46</v>
      </c>
      <c r="Y2" s="23"/>
    </row>
    <row r="3" spans="1:18" ht="16.5">
      <c r="A3">
        <v>124</v>
      </c>
      <c r="B3" t="s">
        <v>1</v>
      </c>
      <c r="C3" t="s">
        <v>0</v>
      </c>
      <c r="D3" s="17" t="s">
        <v>11</v>
      </c>
      <c r="E3" s="1"/>
      <c r="F3" s="14" t="s">
        <v>10</v>
      </c>
      <c r="G3" s="5">
        <v>102</v>
      </c>
      <c r="H3" s="5"/>
      <c r="I3" s="5"/>
      <c r="K3" s="17" t="s">
        <v>39</v>
      </c>
      <c r="L3" s="17" t="s">
        <v>25</v>
      </c>
      <c r="M3" s="17" t="s">
        <v>26</v>
      </c>
      <c r="N3" s="21" t="s">
        <v>27</v>
      </c>
      <c r="O3" s="21">
        <v>1.07</v>
      </c>
      <c r="P3" s="21">
        <v>0.93</v>
      </c>
      <c r="Q3" s="25" t="s">
        <v>28</v>
      </c>
      <c r="R3" s="25" t="s">
        <v>31</v>
      </c>
    </row>
    <row r="4" spans="3:23" ht="33" customHeight="1">
      <c r="C4">
        <v>0.809</v>
      </c>
      <c r="D4">
        <f>+$B$9+($A$3-$B$9)*C4</f>
        <v>119.798</v>
      </c>
      <c r="F4" s="14" t="s">
        <v>49</v>
      </c>
      <c r="G4" s="5">
        <v>100</v>
      </c>
      <c r="H4" s="5"/>
      <c r="I4" s="5"/>
      <c r="K4" s="17" t="s">
        <v>40</v>
      </c>
      <c r="L4" s="17" t="s">
        <v>19</v>
      </c>
      <c r="M4" s="17" t="s">
        <v>41</v>
      </c>
      <c r="N4" s="21">
        <v>6</v>
      </c>
      <c r="O4" s="19">
        <f>N4*$O$3</f>
        <v>6.42</v>
      </c>
      <c r="P4" s="19">
        <f>N4*$P$3</f>
        <v>5.58</v>
      </c>
      <c r="Q4" s="25">
        <v>6.42</v>
      </c>
      <c r="R4" s="25">
        <v>5.58</v>
      </c>
      <c r="T4" s="25" t="s">
        <v>32</v>
      </c>
      <c r="U4" s="25" t="s">
        <v>33</v>
      </c>
      <c r="V4" s="25" t="s">
        <v>38</v>
      </c>
      <c r="W4" s="25" t="s">
        <v>36</v>
      </c>
    </row>
    <row r="5" spans="3:23" ht="23.25">
      <c r="C5" s="15">
        <v>0.618</v>
      </c>
      <c r="D5" s="15">
        <f>+$B$9+($A$3-$B$9)*C5</f>
        <v>115.596</v>
      </c>
      <c r="F5" s="4" t="s">
        <v>12</v>
      </c>
      <c r="G5" s="7">
        <f>(G2-G3)/G2</f>
        <v>0.08928571428571429</v>
      </c>
      <c r="H5" s="7">
        <f>1-G5</f>
        <v>0.9107142857142857</v>
      </c>
      <c r="I5" s="9">
        <f>G4*H5</f>
        <v>91.07142857142857</v>
      </c>
      <c r="K5" s="17" t="s">
        <v>42</v>
      </c>
      <c r="L5" s="17" t="s">
        <v>19</v>
      </c>
      <c r="M5" s="17" t="s">
        <v>20</v>
      </c>
      <c r="N5" s="18">
        <v>33</v>
      </c>
      <c r="O5" s="19">
        <f>N5*$O$3</f>
        <v>35.31</v>
      </c>
      <c r="P5" s="19">
        <f>N5*$P$3</f>
        <v>30.69</v>
      </c>
      <c r="Q5" s="27">
        <v>35.3</v>
      </c>
      <c r="R5" s="27">
        <v>30.7</v>
      </c>
      <c r="T5" s="28">
        <v>75</v>
      </c>
      <c r="U5" s="28">
        <f>T5*1000</f>
        <v>75000</v>
      </c>
      <c r="V5" s="28">
        <v>46</v>
      </c>
      <c r="W5" s="24">
        <f>U5*V5</f>
        <v>3450000</v>
      </c>
    </row>
    <row r="6" spans="3:18" ht="20.25">
      <c r="C6">
        <v>0.5</v>
      </c>
      <c r="D6">
        <f>+$B$9+($A$3-$B$9)*C6</f>
        <v>113</v>
      </c>
      <c r="F6" s="4" t="s">
        <v>13</v>
      </c>
      <c r="G6" s="8">
        <f>(G2-G3)</f>
        <v>10</v>
      </c>
      <c r="H6" s="33">
        <f>G4-G6</f>
        <v>90</v>
      </c>
      <c r="I6" s="5"/>
      <c r="K6" s="17" t="s">
        <v>43</v>
      </c>
      <c r="L6" s="17" t="s">
        <v>20</v>
      </c>
      <c r="M6" s="17" t="s">
        <v>21</v>
      </c>
      <c r="N6" s="18">
        <v>73</v>
      </c>
      <c r="O6" s="19">
        <f>N6*$O$3</f>
        <v>78.11</v>
      </c>
      <c r="P6" s="19">
        <f>N6*$P$3</f>
        <v>67.89</v>
      </c>
      <c r="Q6" s="26">
        <v>78.1</v>
      </c>
      <c r="R6" s="26">
        <v>67.9</v>
      </c>
    </row>
    <row r="7" spans="3:18" ht="16.5">
      <c r="C7" s="16">
        <v>0.382</v>
      </c>
      <c r="D7" s="16">
        <f>+$B$9+($A$3-$B$9)*C7</f>
        <v>110.404</v>
      </c>
      <c r="F7" s="3"/>
      <c r="G7" s="3"/>
      <c r="H7" s="3"/>
      <c r="I7" s="3"/>
      <c r="K7" s="17" t="s">
        <v>44</v>
      </c>
      <c r="L7" s="17" t="s">
        <v>21</v>
      </c>
      <c r="M7" s="17" t="s">
        <v>22</v>
      </c>
      <c r="N7" s="18">
        <v>131</v>
      </c>
      <c r="O7" s="19">
        <f>N7*$O$3</f>
        <v>140.17000000000002</v>
      </c>
      <c r="P7" s="19">
        <f>N7*$P$3</f>
        <v>121.83000000000001</v>
      </c>
      <c r="Q7" s="26">
        <v>140</v>
      </c>
      <c r="R7" s="26">
        <v>122</v>
      </c>
    </row>
    <row r="8" spans="3:18" ht="16.5">
      <c r="C8">
        <v>0.191</v>
      </c>
      <c r="D8">
        <f>+$B$9+($A$3-$B$9)*C8</f>
        <v>106.202</v>
      </c>
      <c r="F8" s="3"/>
      <c r="G8" s="3"/>
      <c r="H8" s="3"/>
      <c r="I8" s="3"/>
      <c r="K8" s="17" t="s">
        <v>45</v>
      </c>
      <c r="L8" s="17" t="s">
        <v>22</v>
      </c>
      <c r="M8" s="17" t="s">
        <v>23</v>
      </c>
      <c r="N8" s="18">
        <v>679</v>
      </c>
      <c r="O8" s="19">
        <f>N8*$O$3</f>
        <v>726.5300000000001</v>
      </c>
      <c r="P8" s="19">
        <f>N8*$P$3</f>
        <v>631.47</v>
      </c>
      <c r="Q8" s="25">
        <v>725</v>
      </c>
      <c r="R8" s="25">
        <v>632</v>
      </c>
    </row>
    <row r="9" spans="1:18" ht="16.5">
      <c r="A9" t="s">
        <v>2</v>
      </c>
      <c r="B9">
        <v>102</v>
      </c>
      <c r="J9" s="3"/>
      <c r="K9" s="17" t="s">
        <v>46</v>
      </c>
      <c r="L9" s="17" t="s">
        <v>23</v>
      </c>
      <c r="M9" s="17" t="s">
        <v>24</v>
      </c>
      <c r="N9" s="18">
        <v>1019</v>
      </c>
      <c r="O9" s="19">
        <f>N9*$O$3</f>
        <v>1090.3300000000002</v>
      </c>
      <c r="P9" s="19">
        <f>N9*$P$3</f>
        <v>947.6700000000001</v>
      </c>
      <c r="Q9" s="25">
        <v>1090</v>
      </c>
      <c r="R9" s="25">
        <v>950</v>
      </c>
    </row>
    <row r="10" spans="7:13" ht="16.5">
      <c r="G10" s="3"/>
      <c r="H10" s="3"/>
      <c r="I10" s="3"/>
      <c r="J10" s="5"/>
      <c r="K10" s="20"/>
      <c r="L10" s="20"/>
      <c r="M10" s="20"/>
    </row>
    <row r="11" spans="1:11" ht="25.5">
      <c r="A11" s="2" t="s">
        <v>8</v>
      </c>
      <c r="F11" s="6" t="s">
        <v>15</v>
      </c>
      <c r="G11" s="5"/>
      <c r="H11" s="5">
        <f>G14-G15</f>
        <v>10</v>
      </c>
      <c r="I11" s="10">
        <f>G13+H11</f>
        <v>120</v>
      </c>
      <c r="K11" s="5"/>
    </row>
    <row r="12" spans="1:11" ht="23.25">
      <c r="A12" t="s">
        <v>4</v>
      </c>
      <c r="B12">
        <v>135</v>
      </c>
      <c r="C12" t="s">
        <v>0</v>
      </c>
      <c r="D12" s="17" t="s">
        <v>5</v>
      </c>
      <c r="E12" s="1"/>
      <c r="F12" s="6" t="s">
        <v>16</v>
      </c>
      <c r="G12" s="5"/>
      <c r="H12" s="7">
        <f>(G14-G15)/G15</f>
        <v>0.09803921568627451</v>
      </c>
      <c r="I12" s="7">
        <f>1+H12</f>
        <v>1.0980392156862746</v>
      </c>
      <c r="J12" s="11">
        <f>G13*I12</f>
        <v>120.78431372549021</v>
      </c>
      <c r="K12" s="5"/>
    </row>
    <row r="13" spans="3:11" ht="16.5" customHeight="1">
      <c r="C13">
        <v>0.191</v>
      </c>
      <c r="D13">
        <f>$B$12-($B$12-$A$18)*C13</f>
        <v>128.697</v>
      </c>
      <c r="F13" s="14" t="s">
        <v>50</v>
      </c>
      <c r="G13" s="5">
        <v>110</v>
      </c>
      <c r="H13" s="7"/>
      <c r="I13" s="7"/>
      <c r="J13" s="5"/>
      <c r="K13" s="5"/>
    </row>
    <row r="14" spans="3:11" ht="16.5">
      <c r="C14" s="16">
        <v>0.382</v>
      </c>
      <c r="D14" s="16">
        <f>$B$12-($B$12-$A$18)*C14</f>
        <v>122.394</v>
      </c>
      <c r="F14" s="14" t="s">
        <v>10</v>
      </c>
      <c r="G14" s="5">
        <v>112</v>
      </c>
      <c r="H14" s="5"/>
      <c r="I14" s="5"/>
      <c r="J14" s="5"/>
      <c r="K14" s="3"/>
    </row>
    <row r="15" spans="3:10" ht="16.5">
      <c r="C15">
        <v>0.5</v>
      </c>
      <c r="D15">
        <f>$B$12-($B$12-$A$18)*C15</f>
        <v>118.5</v>
      </c>
      <c r="F15" s="14" t="s">
        <v>14</v>
      </c>
      <c r="G15" s="5">
        <v>102</v>
      </c>
      <c r="H15" s="5"/>
      <c r="I15" s="5"/>
      <c r="J15" s="3"/>
    </row>
    <row r="16" spans="3:9" ht="25.5">
      <c r="C16" s="16">
        <v>0.618</v>
      </c>
      <c r="D16" s="16">
        <f>$B$12-($B$12-$A$18)*C16</f>
        <v>114.606</v>
      </c>
      <c r="F16" s="12" t="s">
        <v>17</v>
      </c>
      <c r="G16" s="3"/>
      <c r="H16" s="3"/>
      <c r="I16" s="3"/>
    </row>
    <row r="17" spans="3:4" ht="16.5">
      <c r="C17">
        <v>0.809</v>
      </c>
      <c r="D17">
        <f>$B$12-($B$12-$A$18)*C17</f>
        <v>108.303</v>
      </c>
    </row>
    <row r="18" spans="1:2" ht="16.5">
      <c r="A18">
        <v>102</v>
      </c>
      <c r="B18" t="s">
        <v>3</v>
      </c>
    </row>
    <row r="25" spans="7:9" ht="16.5">
      <c r="G25" s="18"/>
      <c r="H25" s="18"/>
      <c r="I25" s="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2008-03-04T16:40:30Z</dcterms:created>
  <dcterms:modified xsi:type="dcterms:W3CDTF">2008-03-11T08:28:56Z</dcterms:modified>
  <cp:category/>
  <cp:version/>
  <cp:contentType/>
  <cp:contentStatus/>
</cp:coreProperties>
</file>